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/Users/katherinehedberg/Documents/"/>
    </mc:Choice>
  </mc:AlternateContent>
  <xr:revisionPtr revIDLastSave="0" documentId="8_{9DC7269E-595F-42BD-8B4B-298AC9661BB0}" xr6:coauthVersionLast="47" xr6:coauthVersionMax="47" xr10:uidLastSave="{00000000-0000-0000-0000-000000000000}"/>
  <bookViews>
    <workbookView xWindow="0" yWindow="500" windowWidth="28800" windowHeight="16280" tabRatio="500" firstSheet="2" xr2:uid="{00000000-000D-0000-FFFF-FFFF00000000}"/>
  </bookViews>
  <sheets>
    <sheet name="Measure 1 - CE FOS" sheetId="2" r:id="rId1"/>
    <sheet name="Measure 2 - CE FOS" sheetId="3" r:id="rId2"/>
    <sheet name="Measure 3 - CE FOS" sheetId="4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4" l="1"/>
  <c r="M4" i="4"/>
  <c r="M3" i="4"/>
  <c r="L14" i="3"/>
  <c r="L12" i="3"/>
  <c r="L4" i="3"/>
  <c r="L3" i="3"/>
  <c r="R14" i="2"/>
  <c r="F6" i="2"/>
  <c r="N6" i="2"/>
  <c r="R4" i="2"/>
  <c r="R3" i="2"/>
  <c r="N12" i="2"/>
  <c r="N11" i="2"/>
  <c r="N8" i="2"/>
  <c r="N7" i="2"/>
  <c r="N5" i="2"/>
  <c r="I10" i="4"/>
  <c r="I11" i="4" s="1"/>
  <c r="I5" i="4"/>
  <c r="I4" i="4"/>
  <c r="I7" i="4"/>
  <c r="I6" i="4"/>
  <c r="I10" i="3"/>
  <c r="I11" i="3" s="1"/>
  <c r="I7" i="3"/>
  <c r="I6" i="3"/>
  <c r="I5" i="3"/>
  <c r="I4" i="3"/>
  <c r="D10" i="4"/>
  <c r="D7" i="4"/>
  <c r="D6" i="4"/>
  <c r="D5" i="4"/>
  <c r="D4" i="4"/>
  <c r="D10" i="3"/>
  <c r="D7" i="3"/>
  <c r="D6" i="3"/>
  <c r="D5" i="3"/>
  <c r="D4" i="3"/>
  <c r="F11" i="2"/>
  <c r="F12" i="2"/>
  <c r="F7" i="2"/>
  <c r="F8" i="2"/>
  <c r="F5" i="2"/>
  <c r="M11" i="4" l="1"/>
  <c r="M13" i="4" s="1"/>
  <c r="D11" i="4"/>
  <c r="F13" i="2"/>
  <c r="R12" i="2"/>
  <c r="N13" i="2"/>
  <c r="R11" i="2"/>
  <c r="R13" i="2" s="1"/>
  <c r="D11" i="3"/>
  <c r="L11" i="3"/>
  <c r="L13" i="3" s="1"/>
</calcChain>
</file>

<file path=xl/sharedStrings.xml><?xml version="1.0" encoding="utf-8"?>
<sst xmlns="http://schemas.openxmlformats.org/spreadsheetml/2006/main" count="103" uniqueCount="25">
  <si>
    <t>FALL 2021</t>
  </si>
  <si>
    <t>SPRING 2022</t>
  </si>
  <si>
    <t>Statics - Two unit exams, worth 50% of grade</t>
  </si>
  <si>
    <t>TOTAL FOR YEAR</t>
  </si>
  <si>
    <t>F21/S22</t>
  </si>
  <si>
    <t>By section</t>
  </si>
  <si>
    <t>Total</t>
  </si>
  <si>
    <t xml:space="preserve">Average </t>
  </si>
  <si>
    <t>Missing data - noted by previous discipline lead.</t>
  </si>
  <si>
    <t>Evaluation</t>
  </si>
  <si>
    <t>(Percent, %)</t>
  </si>
  <si>
    <t>Median</t>
  </si>
  <si>
    <t>Average</t>
  </si>
  <si>
    <t>High</t>
  </si>
  <si>
    <t>Low</t>
  </si>
  <si>
    <t>Metric</t>
  </si>
  <si>
    <t>Lower than 70%</t>
  </si>
  <si>
    <t>Number lower than 70%</t>
  </si>
  <si>
    <t>Total number of exam scores</t>
  </si>
  <si>
    <t>Percent lower than 70%</t>
  </si>
  <si>
    <t>Total students</t>
  </si>
  <si>
    <t>Dynamics - Exam scores</t>
  </si>
  <si>
    <t>Total number of students</t>
  </si>
  <si>
    <t>Spring 2022</t>
  </si>
  <si>
    <t>ENGR1304 - Final project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</si>
</sst>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" fontId="0" fillId="0" borderId="3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7060-4A74-4867-906B-8A2CF1E8A136}">
  <dimension ref="A1:R35"/>
  <sheetViews>
    <sheetView tabSelected="1" topLeftCell="G1" workbookViewId="0">
      <selection activeCell="Q12" sqref="Q12"/>
    </sheetView>
  </sheetViews>
  <sheetFormatPr defaultRowHeight="15.75"/>
  <cols>
    <col min="2" max="2" width="14.75" customWidth="1"/>
    <col min="5" max="5" width="20.75" bestFit="1" customWidth="1"/>
    <col min="6" max="7" width="10.875" bestFit="1" customWidth="1"/>
    <col min="8" max="8" width="10.875" customWidth="1"/>
    <col min="9" max="9" width="16.625" customWidth="1"/>
    <col min="13" max="13" width="25" bestFit="1" customWidth="1"/>
    <col min="17" max="17" width="25" bestFit="1" customWidth="1"/>
  </cols>
  <sheetData>
    <row r="1" spans="1:18">
      <c r="A1" s="18" t="s">
        <v>0</v>
      </c>
      <c r="B1" s="18"/>
      <c r="C1" s="18"/>
      <c r="D1" s="18"/>
      <c r="E1" s="18"/>
      <c r="I1" s="18" t="s">
        <v>1</v>
      </c>
      <c r="J1" s="18"/>
      <c r="K1" s="18"/>
      <c r="L1" s="18"/>
      <c r="M1" s="18"/>
    </row>
    <row r="2" spans="1:18" ht="16.5">
      <c r="A2" t="s">
        <v>2</v>
      </c>
      <c r="I2" t="s">
        <v>2</v>
      </c>
      <c r="Q2" s="13" t="s">
        <v>3</v>
      </c>
      <c r="R2" s="13" t="s">
        <v>4</v>
      </c>
    </row>
    <row r="3" spans="1:18">
      <c r="A3" t="s">
        <v>5</v>
      </c>
      <c r="I3" t="s">
        <v>6</v>
      </c>
      <c r="Q3" s="14" t="s">
        <v>7</v>
      </c>
      <c r="R3" s="15">
        <f>AVERAGE(C4:C14,C16:C35,B16:B35,J4:J27,K4:K27)</f>
        <v>84.838383838383834</v>
      </c>
    </row>
    <row r="4" spans="1:18">
      <c r="A4">
        <v>2301.5010000000002</v>
      </c>
      <c r="B4" s="19" t="s">
        <v>8</v>
      </c>
      <c r="C4">
        <v>100</v>
      </c>
      <c r="E4" t="s">
        <v>9</v>
      </c>
      <c r="F4" s="3" t="s">
        <v>10</v>
      </c>
      <c r="J4" s="8">
        <v>95</v>
      </c>
      <c r="K4" s="8">
        <v>96</v>
      </c>
      <c r="M4" t="s">
        <v>9</v>
      </c>
      <c r="N4" s="3" t="s">
        <v>10</v>
      </c>
      <c r="Q4" s="14" t="s">
        <v>11</v>
      </c>
      <c r="R4" s="15">
        <f>MEDIAN((C4:C14,C16:C35,B16:B35,J4:J27,K4:K27))</f>
        <v>91</v>
      </c>
    </row>
    <row r="5" spans="1:18">
      <c r="B5" s="19"/>
      <c r="C5">
        <v>98</v>
      </c>
      <c r="E5" t="s">
        <v>12</v>
      </c>
      <c r="F5" s="7">
        <f>AVERAGE(C4:C14,C16:C35,B16:B35)</f>
        <v>84.941176470588232</v>
      </c>
      <c r="J5" s="8">
        <v>18</v>
      </c>
      <c r="K5" s="8">
        <v>12</v>
      </c>
      <c r="M5" t="s">
        <v>12</v>
      </c>
      <c r="N5" s="7">
        <f>AVERAGE(K4:K27,J4:J27)</f>
        <v>84.729166666666671</v>
      </c>
      <c r="Q5" s="14" t="s">
        <v>13</v>
      </c>
      <c r="R5" s="14">
        <v>100</v>
      </c>
    </row>
    <row r="6" spans="1:18">
      <c r="B6" s="19"/>
      <c r="C6">
        <v>98</v>
      </c>
      <c r="E6" t="s">
        <v>11</v>
      </c>
      <c r="F6" s="2">
        <f>MEDIAN(C4:C35,B16:B35)</f>
        <v>91</v>
      </c>
      <c r="J6" s="8">
        <v>88</v>
      </c>
      <c r="K6" s="8">
        <v>100</v>
      </c>
      <c r="M6" t="s">
        <v>11</v>
      </c>
      <c r="N6" s="2">
        <f>MEDIAN(K4:K27,J4:J27)</f>
        <v>91</v>
      </c>
      <c r="Q6" s="14" t="s">
        <v>14</v>
      </c>
      <c r="R6" s="14">
        <v>0</v>
      </c>
    </row>
    <row r="7" spans="1:18">
      <c r="B7" s="19"/>
      <c r="C7">
        <v>100</v>
      </c>
      <c r="E7" t="s">
        <v>13</v>
      </c>
      <c r="F7" s="2">
        <f>MAX(C4:C35,B16:B35)</f>
        <v>100</v>
      </c>
      <c r="J7" s="8">
        <v>82</v>
      </c>
      <c r="K7" s="8">
        <v>100</v>
      </c>
      <c r="M7" t="s">
        <v>13</v>
      </c>
      <c r="N7" s="2">
        <f>MAX(K4:K27,J4:J27)</f>
        <v>100</v>
      </c>
    </row>
    <row r="8" spans="1:18">
      <c r="B8" s="19"/>
      <c r="C8">
        <v>100</v>
      </c>
      <c r="E8" t="s">
        <v>14</v>
      </c>
      <c r="F8" s="2">
        <f>MIN(C6:C35,B16:B35)</f>
        <v>0</v>
      </c>
      <c r="J8" s="8">
        <v>87</v>
      </c>
      <c r="K8" s="8">
        <v>100</v>
      </c>
      <c r="M8" t="s">
        <v>14</v>
      </c>
      <c r="N8" s="2">
        <f>MIN(K4:K27,J4:J27)</f>
        <v>12</v>
      </c>
    </row>
    <row r="9" spans="1:18">
      <c r="B9" s="19"/>
      <c r="C9">
        <v>98</v>
      </c>
      <c r="J9" s="8">
        <v>72</v>
      </c>
      <c r="K9" s="8">
        <v>50</v>
      </c>
    </row>
    <row r="10" spans="1:18">
      <c r="B10" s="19"/>
      <c r="C10">
        <v>96</v>
      </c>
      <c r="E10" s="1" t="s">
        <v>15</v>
      </c>
      <c r="F10" s="1"/>
      <c r="J10" s="8">
        <v>78</v>
      </c>
      <c r="K10" s="8">
        <v>95</v>
      </c>
      <c r="M10" s="1" t="s">
        <v>15</v>
      </c>
      <c r="N10" s="1"/>
    </row>
    <row r="11" spans="1:18">
      <c r="B11" s="19"/>
      <c r="C11">
        <v>98</v>
      </c>
      <c r="E11" t="s">
        <v>16</v>
      </c>
      <c r="F11" s="8">
        <f>COUNTIF(C4:C35,"&lt;70")+COUNTIF(B16:B35,"&lt;70")</f>
        <v>8</v>
      </c>
      <c r="G11" s="10"/>
      <c r="H11" s="10"/>
      <c r="J11" s="8">
        <v>91</v>
      </c>
      <c r="K11" s="8">
        <v>100</v>
      </c>
      <c r="M11" t="s">
        <v>16</v>
      </c>
      <c r="N11" s="8">
        <f>COUNTIF(K4:K27,"&lt;70")+COUNTIF(J4:J27,"&lt;70")</f>
        <v>6</v>
      </c>
      <c r="O11" s="10"/>
      <c r="Q11" s="14" t="s">
        <v>17</v>
      </c>
      <c r="R11" s="15">
        <f>(N11+F11)</f>
        <v>14</v>
      </c>
    </row>
    <row r="12" spans="1:18">
      <c r="B12" s="19"/>
      <c r="C12">
        <v>100</v>
      </c>
      <c r="E12" t="s">
        <v>18</v>
      </c>
      <c r="F12" s="9">
        <f>COUNT(C4:C35)+COUNT(B16:B35)</f>
        <v>51</v>
      </c>
      <c r="G12" s="3"/>
      <c r="H12" s="3"/>
      <c r="J12" s="8">
        <v>79</v>
      </c>
      <c r="K12" s="8">
        <v>82</v>
      </c>
      <c r="M12" t="s">
        <v>18</v>
      </c>
      <c r="N12" s="9">
        <f>COUNT(K4:K27)+COUNT(J4:J27)</f>
        <v>48</v>
      </c>
      <c r="O12" s="3"/>
      <c r="Q12" s="14" t="s">
        <v>18</v>
      </c>
      <c r="R12" s="16">
        <f>F12+N12</f>
        <v>99</v>
      </c>
    </row>
    <row r="13" spans="1:18">
      <c r="B13" s="19"/>
      <c r="C13">
        <v>95</v>
      </c>
      <c r="E13" t="s">
        <v>19</v>
      </c>
      <c r="F13" s="9">
        <f>100*(F11+G11)/F12</f>
        <v>15.686274509803921</v>
      </c>
      <c r="G13" s="3" t="s">
        <v>10</v>
      </c>
      <c r="H13" s="3"/>
      <c r="J13" s="8">
        <v>80</v>
      </c>
      <c r="K13" s="8">
        <v>100</v>
      </c>
      <c r="M13" t="s">
        <v>19</v>
      </c>
      <c r="N13" s="9">
        <f>100*(N11)/N12</f>
        <v>12.5</v>
      </c>
      <c r="O13" s="3" t="s">
        <v>10</v>
      </c>
      <c r="Q13" s="14" t="s">
        <v>19</v>
      </c>
      <c r="R13" s="17">
        <f>100*(R11/R12)</f>
        <v>14.14141414141414</v>
      </c>
    </row>
    <row r="14" spans="1:18">
      <c r="B14" s="19"/>
      <c r="C14">
        <v>98</v>
      </c>
      <c r="J14" s="8">
        <v>96</v>
      </c>
      <c r="K14" s="8">
        <v>96</v>
      </c>
      <c r="Q14" s="14" t="s">
        <v>20</v>
      </c>
      <c r="R14" s="15">
        <f>COUNT(K4:K27)+COUNT(C16:C35)+COUNT(C4:C14)</f>
        <v>55</v>
      </c>
    </row>
    <row r="15" spans="1:18">
      <c r="J15" s="8">
        <v>88</v>
      </c>
      <c r="K15" s="8">
        <v>50</v>
      </c>
    </row>
    <row r="16" spans="1:18">
      <c r="A16">
        <v>2301.0010000000002</v>
      </c>
      <c r="B16" s="4">
        <v>80</v>
      </c>
      <c r="C16" s="5">
        <v>73</v>
      </c>
      <c r="J16" s="8">
        <v>92</v>
      </c>
      <c r="K16" s="8">
        <v>99</v>
      </c>
    </row>
    <row r="17" spans="2:11">
      <c r="B17" s="4">
        <v>55</v>
      </c>
      <c r="C17" s="5">
        <v>60</v>
      </c>
      <c r="J17" s="8">
        <v>45</v>
      </c>
      <c r="K17" s="8">
        <v>92</v>
      </c>
    </row>
    <row r="18" spans="2:11">
      <c r="B18" s="4">
        <v>86</v>
      </c>
      <c r="C18" s="5">
        <v>75</v>
      </c>
      <c r="J18" s="8">
        <v>77</v>
      </c>
      <c r="K18" s="8">
        <v>100</v>
      </c>
    </row>
    <row r="19" spans="2:11">
      <c r="B19" s="4">
        <v>100</v>
      </c>
      <c r="C19" s="5">
        <v>100</v>
      </c>
      <c r="J19" s="8">
        <v>100</v>
      </c>
      <c r="K19" s="8">
        <v>100</v>
      </c>
    </row>
    <row r="20" spans="2:11">
      <c r="B20" s="4">
        <v>71</v>
      </c>
      <c r="C20" s="5">
        <v>75</v>
      </c>
      <c r="J20" s="8">
        <v>67</v>
      </c>
      <c r="K20" s="8">
        <v>85</v>
      </c>
    </row>
    <row r="21" spans="2:11">
      <c r="B21" s="4">
        <v>82</v>
      </c>
      <c r="C21" s="5">
        <v>68</v>
      </c>
      <c r="J21" s="8">
        <v>91</v>
      </c>
      <c r="K21" s="8">
        <v>88</v>
      </c>
    </row>
    <row r="22" spans="2:11">
      <c r="B22" s="4">
        <v>93</v>
      </c>
      <c r="C22" s="5">
        <v>92</v>
      </c>
      <c r="J22" s="8">
        <v>91</v>
      </c>
      <c r="K22" s="8">
        <v>99</v>
      </c>
    </row>
    <row r="23" spans="2:11">
      <c r="B23" s="6">
        <v>100</v>
      </c>
      <c r="C23" s="6">
        <v>96</v>
      </c>
      <c r="J23" s="8">
        <v>93</v>
      </c>
      <c r="K23" s="8">
        <v>81</v>
      </c>
    </row>
    <row r="24" spans="2:11">
      <c r="B24" s="6">
        <v>87</v>
      </c>
      <c r="C24" s="6">
        <v>83</v>
      </c>
      <c r="J24" s="8">
        <v>80</v>
      </c>
      <c r="K24" s="8">
        <v>87</v>
      </c>
    </row>
    <row r="25" spans="2:11">
      <c r="B25" s="6">
        <v>98</v>
      </c>
      <c r="C25" s="6">
        <v>0</v>
      </c>
      <c r="J25" s="8">
        <v>79</v>
      </c>
      <c r="K25" s="8">
        <v>97</v>
      </c>
    </row>
    <row r="26" spans="2:11">
      <c r="B26" s="6">
        <v>100</v>
      </c>
      <c r="C26" s="6">
        <v>91</v>
      </c>
      <c r="J26" s="8">
        <v>100</v>
      </c>
      <c r="K26" s="8">
        <v>100</v>
      </c>
    </row>
    <row r="27" spans="2:11">
      <c r="B27" s="6">
        <v>88</v>
      </c>
      <c r="C27" s="6">
        <v>88</v>
      </c>
      <c r="J27" s="8">
        <v>89</v>
      </c>
      <c r="K27" s="8">
        <v>100</v>
      </c>
    </row>
    <row r="28" spans="2:11">
      <c r="B28" s="6">
        <v>100</v>
      </c>
      <c r="C28" s="6">
        <v>93</v>
      </c>
      <c r="J28" s="6"/>
      <c r="K28" s="6"/>
    </row>
    <row r="29" spans="2:11">
      <c r="B29" s="6">
        <v>88</v>
      </c>
      <c r="C29" s="6">
        <v>90</v>
      </c>
      <c r="J29" s="6"/>
      <c r="K29" s="6"/>
    </row>
    <row r="30" spans="2:11">
      <c r="B30" s="6">
        <v>75</v>
      </c>
      <c r="C30" s="6">
        <v>60</v>
      </c>
      <c r="J30" s="6"/>
      <c r="K30" s="6"/>
    </row>
    <row r="31" spans="2:11">
      <c r="B31" s="6">
        <v>91</v>
      </c>
      <c r="C31" s="6">
        <v>100</v>
      </c>
      <c r="J31" s="6"/>
      <c r="K31" s="6"/>
    </row>
    <row r="32" spans="2:11">
      <c r="B32" s="6">
        <v>68</v>
      </c>
      <c r="C32" s="6">
        <v>42</v>
      </c>
      <c r="J32" s="6"/>
      <c r="K32" s="6"/>
    </row>
    <row r="33" spans="2:11" ht="15">
      <c r="B33" s="4">
        <v>82</v>
      </c>
      <c r="C33" s="5">
        <v>80</v>
      </c>
      <c r="J33" s="4"/>
      <c r="K33" s="5"/>
    </row>
    <row r="34" spans="2:11" ht="15">
      <c r="B34" s="4">
        <v>78</v>
      </c>
      <c r="C34" s="5">
        <v>68</v>
      </c>
      <c r="J34" s="4"/>
      <c r="K34" s="5"/>
    </row>
    <row r="35" spans="2:11" ht="15">
      <c r="B35" s="4">
        <v>95</v>
      </c>
      <c r="C35" s="5">
        <v>100</v>
      </c>
      <c r="J35" s="4"/>
      <c r="K35" s="5"/>
    </row>
  </sheetData>
  <mergeCells count="3">
    <mergeCell ref="B4:B14"/>
    <mergeCell ref="I1:M1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C7C9-AC9C-4CB3-B0FF-0A15A1704039}">
  <dimension ref="A1:L17"/>
  <sheetViews>
    <sheetView workbookViewId="0">
      <selection activeCell="K12" sqref="K12"/>
    </sheetView>
  </sheetViews>
  <sheetFormatPr defaultRowHeight="15.75"/>
  <cols>
    <col min="1" max="1" width="29.875" bestFit="1" customWidth="1"/>
    <col min="2" max="2" width="15" customWidth="1"/>
    <col min="3" max="3" width="20.75" bestFit="1" customWidth="1"/>
    <col min="6" max="6" width="29.875" bestFit="1" customWidth="1"/>
    <col min="7" max="7" width="4" bestFit="1" customWidth="1"/>
    <col min="11" max="11" width="25" bestFit="1" customWidth="1"/>
  </cols>
  <sheetData>
    <row r="1" spans="1:12">
      <c r="A1" s="18" t="s">
        <v>0</v>
      </c>
      <c r="B1" s="18"/>
      <c r="C1" s="18"/>
      <c r="D1" s="18"/>
      <c r="F1" s="18" t="s">
        <v>1</v>
      </c>
      <c r="G1" s="18"/>
      <c r="H1" s="18"/>
      <c r="I1" s="18"/>
    </row>
    <row r="2" spans="1:12" ht="16.5">
      <c r="A2" t="s">
        <v>21</v>
      </c>
      <c r="F2" t="s">
        <v>21</v>
      </c>
      <c r="K2" s="13" t="s">
        <v>3</v>
      </c>
      <c r="L2" s="13" t="s">
        <v>4</v>
      </c>
    </row>
    <row r="3" spans="1:12">
      <c r="B3" s="1">
        <v>72</v>
      </c>
      <c r="C3" t="s">
        <v>9</v>
      </c>
      <c r="D3" s="3" t="s">
        <v>10</v>
      </c>
      <c r="F3" s="11"/>
      <c r="G3" s="1">
        <v>89</v>
      </c>
      <c r="H3" t="s">
        <v>9</v>
      </c>
      <c r="I3" s="3" t="s">
        <v>10</v>
      </c>
      <c r="K3" s="14" t="s">
        <v>7</v>
      </c>
      <c r="L3" s="15">
        <f>AVERAGE(B3:B9,G3:G17)</f>
        <v>85.045454545454547</v>
      </c>
    </row>
    <row r="4" spans="1:12">
      <c r="B4" s="1">
        <v>78</v>
      </c>
      <c r="C4" t="s">
        <v>12</v>
      </c>
      <c r="D4" s="2">
        <f>AVERAGE(B3:B9)</f>
        <v>83.428571428571431</v>
      </c>
      <c r="F4" s="11"/>
      <c r="G4" s="1">
        <v>66</v>
      </c>
      <c r="H4" t="s">
        <v>12</v>
      </c>
      <c r="I4" s="2">
        <f>AVERAGE(G3:G17)</f>
        <v>85.8</v>
      </c>
      <c r="K4" s="14" t="s">
        <v>11</v>
      </c>
      <c r="L4" s="15">
        <f>MEDIAN(G3:G17,B3:B9)</f>
        <v>87.5</v>
      </c>
    </row>
    <row r="5" spans="1:12">
      <c r="B5" s="1">
        <v>91</v>
      </c>
      <c r="C5" t="s">
        <v>11</v>
      </c>
      <c r="D5" s="2">
        <f>MEDIAN(B3:B9)</f>
        <v>84</v>
      </c>
      <c r="F5" s="11"/>
      <c r="G5" s="1">
        <v>77</v>
      </c>
      <c r="H5" t="s">
        <v>11</v>
      </c>
      <c r="I5" s="2">
        <f>MEDIAN(G3:G17)</f>
        <v>89</v>
      </c>
      <c r="K5" s="14" t="s">
        <v>13</v>
      </c>
      <c r="L5" s="14">
        <v>100</v>
      </c>
    </row>
    <row r="6" spans="1:12">
      <c r="B6" s="1">
        <v>86</v>
      </c>
      <c r="C6" t="s">
        <v>13</v>
      </c>
      <c r="D6" s="2">
        <f>MAX(B3:B9)</f>
        <v>98</v>
      </c>
      <c r="F6" s="11"/>
      <c r="G6" s="1">
        <v>98</v>
      </c>
      <c r="H6" t="s">
        <v>13</v>
      </c>
      <c r="I6" s="2">
        <f>MAX(G3:G17)</f>
        <v>100</v>
      </c>
      <c r="K6" s="14" t="s">
        <v>14</v>
      </c>
      <c r="L6" s="14">
        <v>62</v>
      </c>
    </row>
    <row r="7" spans="1:12">
      <c r="B7" s="1">
        <v>98</v>
      </c>
      <c r="C7" t="s">
        <v>14</v>
      </c>
      <c r="D7" s="2">
        <f>MIN(B3:B9)</f>
        <v>72</v>
      </c>
      <c r="F7" s="11"/>
      <c r="G7" s="1">
        <v>77</v>
      </c>
      <c r="H7" t="s">
        <v>14</v>
      </c>
      <c r="I7" s="2">
        <f>MIN(G3:G17)</f>
        <v>62</v>
      </c>
    </row>
    <row r="8" spans="1:12">
      <c r="B8" s="1">
        <v>84</v>
      </c>
      <c r="F8" s="11"/>
      <c r="G8" s="1">
        <v>62</v>
      </c>
    </row>
    <row r="9" spans="1:12">
      <c r="B9" s="1">
        <v>75</v>
      </c>
      <c r="C9" s="18" t="s">
        <v>15</v>
      </c>
      <c r="D9" s="18"/>
      <c r="F9" s="11"/>
      <c r="G9" s="1">
        <v>100</v>
      </c>
      <c r="H9" s="18" t="s">
        <v>15</v>
      </c>
      <c r="I9" s="18"/>
    </row>
    <row r="10" spans="1:12">
      <c r="B10" s="1"/>
      <c r="C10" t="s">
        <v>16</v>
      </c>
      <c r="D10" s="2">
        <f>COUNTIF(B3:B9,"&lt;70")</f>
        <v>0</v>
      </c>
      <c r="F10" s="11"/>
      <c r="G10" s="1">
        <v>89</v>
      </c>
      <c r="H10" t="s">
        <v>16</v>
      </c>
      <c r="I10" s="2">
        <f>COUNTIF(G3:G17,"&lt;70")</f>
        <v>2</v>
      </c>
    </row>
    <row r="11" spans="1:12">
      <c r="C11" t="s">
        <v>19</v>
      </c>
      <c r="D11" s="7">
        <f>100*D10/COUNT(B3:B9)</f>
        <v>0</v>
      </c>
      <c r="F11" s="11"/>
      <c r="G11">
        <v>92</v>
      </c>
      <c r="H11" t="s">
        <v>19</v>
      </c>
      <c r="I11" s="7">
        <f>100*I10/COUNT(G3:G17)</f>
        <v>13.333333333333334</v>
      </c>
      <c r="K11" s="14" t="s">
        <v>17</v>
      </c>
      <c r="L11" s="15">
        <f>(D10+I10)</f>
        <v>2</v>
      </c>
    </row>
    <row r="12" spans="1:12">
      <c r="F12" s="11"/>
      <c r="G12">
        <v>92</v>
      </c>
      <c r="K12" s="14" t="s">
        <v>18</v>
      </c>
      <c r="L12" s="15">
        <f>COUNT(G3:G17)+COUNT(B3:B9)</f>
        <v>22</v>
      </c>
    </row>
    <row r="13" spans="1:12">
      <c r="F13" s="11"/>
      <c r="G13">
        <v>100</v>
      </c>
      <c r="K13" s="14" t="s">
        <v>19</v>
      </c>
      <c r="L13" s="17">
        <f>100*(L11/L12)</f>
        <v>9.0909090909090917</v>
      </c>
    </row>
    <row r="14" spans="1:12">
      <c r="F14" s="11"/>
      <c r="G14">
        <v>94</v>
      </c>
      <c r="K14" s="14" t="s">
        <v>22</v>
      </c>
      <c r="L14" s="15">
        <f>COUNT(G3:G17)+COUNT(B3:B9)</f>
        <v>22</v>
      </c>
    </row>
    <row r="15" spans="1:12">
      <c r="F15" s="11"/>
      <c r="G15">
        <v>82</v>
      </c>
    </row>
    <row r="16" spans="1:12">
      <c r="F16" s="11"/>
      <c r="G16">
        <v>77</v>
      </c>
    </row>
    <row r="17" spans="6:7">
      <c r="F17" s="11"/>
      <c r="G17">
        <v>92</v>
      </c>
    </row>
  </sheetData>
  <mergeCells count="4">
    <mergeCell ref="C9:D9"/>
    <mergeCell ref="H9:I9"/>
    <mergeCell ref="A1:D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4B69-6FB5-467A-B7C6-1BAC6FCDF7BB}">
  <dimension ref="A1:M22"/>
  <sheetViews>
    <sheetView topLeftCell="E1" workbookViewId="0">
      <selection activeCell="L13" sqref="L13"/>
    </sheetView>
  </sheetViews>
  <sheetFormatPr defaultRowHeight="15.75"/>
  <cols>
    <col min="1" max="1" width="27.375" bestFit="1" customWidth="1"/>
    <col min="3" max="3" width="20.75" bestFit="1" customWidth="1"/>
    <col min="6" max="6" width="27.375" bestFit="1" customWidth="1"/>
    <col min="8" max="8" width="20.75" bestFit="1" customWidth="1"/>
    <col min="12" max="12" width="25" bestFit="1" customWidth="1"/>
  </cols>
  <sheetData>
    <row r="1" spans="1:13">
      <c r="A1" s="18" t="s">
        <v>0</v>
      </c>
      <c r="B1" s="18"/>
      <c r="C1" s="18"/>
      <c r="D1" s="18"/>
      <c r="F1" s="18" t="s">
        <v>23</v>
      </c>
      <c r="G1" s="18"/>
      <c r="H1" s="18"/>
      <c r="I1" s="18"/>
    </row>
    <row r="2" spans="1:13" ht="16.5">
      <c r="A2" t="s">
        <v>24</v>
      </c>
      <c r="F2" t="s">
        <v>24</v>
      </c>
      <c r="H2" t="s">
        <v>23</v>
      </c>
      <c r="L2" s="13" t="s">
        <v>3</v>
      </c>
      <c r="M2" s="13" t="s">
        <v>4</v>
      </c>
    </row>
    <row r="3" spans="1:13">
      <c r="B3" s="1">
        <v>78</v>
      </c>
      <c r="C3" t="s">
        <v>9</v>
      </c>
      <c r="D3" s="3" t="s">
        <v>10</v>
      </c>
      <c r="F3" s="12"/>
      <c r="G3" s="1">
        <v>95</v>
      </c>
      <c r="H3" t="s">
        <v>9</v>
      </c>
      <c r="I3" s="3" t="s">
        <v>10</v>
      </c>
      <c r="L3" s="14" t="s">
        <v>7</v>
      </c>
      <c r="M3" s="15">
        <f>AVERAGE(B3:B22,G3:G22)</f>
        <v>89.924999999999997</v>
      </c>
    </row>
    <row r="4" spans="1:13">
      <c r="B4" s="1">
        <v>99</v>
      </c>
      <c r="C4" t="s">
        <v>12</v>
      </c>
      <c r="D4" s="2">
        <f>AVERAGE(B3:B22)</f>
        <v>90.75</v>
      </c>
      <c r="F4" s="12"/>
      <c r="G4" s="1">
        <v>90</v>
      </c>
      <c r="H4" t="s">
        <v>12</v>
      </c>
      <c r="I4" s="2">
        <f>AVERAGE(G3:G22)</f>
        <v>89.1</v>
      </c>
      <c r="L4" s="14" t="s">
        <v>11</v>
      </c>
      <c r="M4" s="15">
        <f>MEDIAN(B3:B22,G3:G22)</f>
        <v>93.5</v>
      </c>
    </row>
    <row r="5" spans="1:13">
      <c r="B5" s="1">
        <v>68</v>
      </c>
      <c r="C5" t="s">
        <v>11</v>
      </c>
      <c r="D5" s="2">
        <f>MEDIAN(B3:B22)</f>
        <v>95.5</v>
      </c>
      <c r="F5" s="12"/>
      <c r="G5" s="1">
        <v>92</v>
      </c>
      <c r="H5" t="s">
        <v>11</v>
      </c>
      <c r="I5" s="2">
        <f>MEDIAN(G3:G22)</f>
        <v>90.5</v>
      </c>
      <c r="L5" s="14" t="s">
        <v>13</v>
      </c>
      <c r="M5" s="14">
        <v>100</v>
      </c>
    </row>
    <row r="6" spans="1:13">
      <c r="B6" s="1">
        <v>100</v>
      </c>
      <c r="C6" t="s">
        <v>13</v>
      </c>
      <c r="D6" s="2">
        <f>MAX(B3:B22)</f>
        <v>100</v>
      </c>
      <c r="F6" s="12"/>
      <c r="G6" s="1">
        <v>93</v>
      </c>
      <c r="H6" t="s">
        <v>13</v>
      </c>
      <c r="I6" s="2">
        <f>MAX(G3:G22)</f>
        <v>100</v>
      </c>
      <c r="L6" s="14" t="s">
        <v>14</v>
      </c>
      <c r="M6" s="14">
        <v>68</v>
      </c>
    </row>
    <row r="7" spans="1:13">
      <c r="B7" s="1">
        <v>97</v>
      </c>
      <c r="C7" t="s">
        <v>14</v>
      </c>
      <c r="D7" s="2">
        <f>MIN(B3:B22)</f>
        <v>68</v>
      </c>
      <c r="F7" s="12"/>
      <c r="G7" s="1">
        <v>89</v>
      </c>
      <c r="H7" t="s">
        <v>14</v>
      </c>
      <c r="I7" s="2">
        <f>MIN(G3:G22)</f>
        <v>75</v>
      </c>
    </row>
    <row r="8" spans="1:13">
      <c r="B8" s="1">
        <v>96</v>
      </c>
      <c r="F8" s="12"/>
      <c r="G8" s="1">
        <v>88</v>
      </c>
    </row>
    <row r="9" spans="1:13">
      <c r="B9" s="1">
        <v>98</v>
      </c>
      <c r="C9" s="18" t="s">
        <v>15</v>
      </c>
      <c r="D9" s="18"/>
      <c r="F9" s="12"/>
      <c r="G9" s="1">
        <v>88</v>
      </c>
      <c r="H9" s="18" t="s">
        <v>15</v>
      </c>
      <c r="I9" s="18"/>
    </row>
    <row r="10" spans="1:13">
      <c r="B10" s="1">
        <v>94</v>
      </c>
      <c r="C10" t="s">
        <v>16</v>
      </c>
      <c r="D10" s="2">
        <f>COUNTIF(B3:B22,"&lt;70")</f>
        <v>1</v>
      </c>
      <c r="F10" s="12"/>
      <c r="G10" s="1">
        <v>95</v>
      </c>
      <c r="H10" t="s">
        <v>16</v>
      </c>
      <c r="I10" s="2">
        <f>COUNTIF(G3:G22,"&lt;70")</f>
        <v>0</v>
      </c>
    </row>
    <row r="11" spans="1:13">
      <c r="B11" s="1">
        <v>94</v>
      </c>
      <c r="C11" t="s">
        <v>19</v>
      </c>
      <c r="D11" s="7">
        <f>100*D10/COUNT(B3:B22)</f>
        <v>5</v>
      </c>
      <c r="F11" s="12"/>
      <c r="G11" s="1">
        <v>96</v>
      </c>
      <c r="H11" t="s">
        <v>19</v>
      </c>
      <c r="I11" s="7">
        <f>100*I10/COUNT(G3:G22)</f>
        <v>0</v>
      </c>
      <c r="L11" s="14" t="s">
        <v>17</v>
      </c>
      <c r="M11" s="15">
        <f>(D10+I10)</f>
        <v>1</v>
      </c>
    </row>
    <row r="12" spans="1:13">
      <c r="B12" s="1">
        <v>98</v>
      </c>
      <c r="F12" s="12"/>
      <c r="G12" s="1">
        <v>75</v>
      </c>
      <c r="L12" s="14" t="s">
        <v>18</v>
      </c>
      <c r="M12" s="15">
        <f>COUNT(B3:B22)+COUNT(G3:G22)</f>
        <v>40</v>
      </c>
    </row>
    <row r="13" spans="1:13">
      <c r="B13" s="1">
        <v>99</v>
      </c>
      <c r="F13" s="12"/>
      <c r="G13" s="1">
        <v>80</v>
      </c>
      <c r="L13" s="20" t="s">
        <v>19</v>
      </c>
      <c r="M13" s="21">
        <f>100*(M11/M12)</f>
        <v>2.5</v>
      </c>
    </row>
    <row r="14" spans="1:13">
      <c r="B14" s="1">
        <v>83</v>
      </c>
      <c r="F14" s="12"/>
      <c r="G14" s="1">
        <v>91</v>
      </c>
      <c r="L14" s="22"/>
      <c r="M14" s="23"/>
    </row>
    <row r="15" spans="1:13">
      <c r="B15" s="1">
        <v>77</v>
      </c>
      <c r="F15" s="12"/>
      <c r="G15" s="1">
        <v>100</v>
      </c>
    </row>
    <row r="16" spans="1:13">
      <c r="B16" s="1">
        <v>96</v>
      </c>
      <c r="F16" s="12"/>
      <c r="G16" s="1">
        <v>83</v>
      </c>
    </row>
    <row r="17" spans="2:7">
      <c r="B17" s="1">
        <v>98</v>
      </c>
      <c r="F17" s="12"/>
      <c r="G17" s="1">
        <v>75</v>
      </c>
    </row>
    <row r="18" spans="2:7">
      <c r="B18" s="1">
        <v>95</v>
      </c>
      <c r="F18" s="12"/>
      <c r="G18" s="1">
        <v>88</v>
      </c>
    </row>
    <row r="19" spans="2:7">
      <c r="B19" s="1">
        <v>76</v>
      </c>
      <c r="F19" s="12"/>
      <c r="G19" s="1">
        <v>94</v>
      </c>
    </row>
    <row r="20" spans="2:7">
      <c r="B20" s="1">
        <v>92</v>
      </c>
      <c r="F20" s="12"/>
      <c r="G20" s="1">
        <v>95</v>
      </c>
    </row>
    <row r="21" spans="2:7">
      <c r="B21" s="1">
        <v>97</v>
      </c>
      <c r="F21" s="12"/>
      <c r="G21" s="1">
        <v>80</v>
      </c>
    </row>
    <row r="22" spans="2:7">
      <c r="B22" s="1">
        <v>80</v>
      </c>
      <c r="F22" s="12"/>
      <c r="G22" s="1">
        <v>95</v>
      </c>
    </row>
  </sheetData>
  <mergeCells count="4">
    <mergeCell ref="C9:D9"/>
    <mergeCell ref="H9:I9"/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Jones</dc:creator>
  <cp:keywords/>
  <dc:description/>
  <cp:lastModifiedBy/>
  <cp:revision/>
  <dcterms:created xsi:type="dcterms:W3CDTF">2023-03-23T11:36:49Z</dcterms:created>
  <dcterms:modified xsi:type="dcterms:W3CDTF">2023-03-24T16:48:06Z</dcterms:modified>
  <cp:category/>
  <cp:contentStatus/>
</cp:coreProperties>
</file>